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LASES\España\COSTES\Oscar\"/>
    </mc:Choice>
  </mc:AlternateContent>
  <xr:revisionPtr revIDLastSave="0" documentId="13_ncr:1_{FA3996B0-12BA-4231-8763-229BDCB02A42}" xr6:coauthVersionLast="45" xr6:coauthVersionMax="47" xr10:uidLastSave="{00000000-0000-0000-0000-000000000000}"/>
  <bookViews>
    <workbookView xWindow="-120" yWindow="-120" windowWidth="29040" windowHeight="15840" xr2:uid="{7E92CBB8-8EE0-4BE6-BDFE-F8B1D2319209}"/>
  </bookViews>
  <sheets>
    <sheet name="Hoja1 (2)" sheetId="2" r:id="rId1"/>
    <sheet name="Hoja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3" i="2" l="1"/>
  <c r="J44" i="2"/>
  <c r="J42" i="2"/>
  <c r="J45" i="2"/>
  <c r="I43" i="2"/>
  <c r="H43" i="2"/>
  <c r="H42" i="2"/>
  <c r="I42" i="2"/>
  <c r="G42" i="2"/>
  <c r="F42" i="2"/>
  <c r="I44" i="2"/>
  <c r="H44" i="2"/>
  <c r="G44" i="2"/>
  <c r="F44" i="2"/>
  <c r="F43" i="2"/>
  <c r="G43" i="2"/>
  <c r="H45" i="2"/>
  <c r="J13" i="2"/>
  <c r="J17" i="2"/>
  <c r="J14" i="2"/>
  <c r="J15" i="2"/>
  <c r="J16" i="2"/>
  <c r="I13" i="2"/>
  <c r="I17" i="2"/>
  <c r="I14" i="2"/>
  <c r="I15" i="2"/>
  <c r="I16" i="2"/>
  <c r="F45" i="2"/>
  <c r="I45" i="2"/>
  <c r="K41" i="2"/>
  <c r="K40" i="2"/>
  <c r="K39" i="2"/>
  <c r="I34" i="2"/>
  <c r="I35" i="2"/>
  <c r="I36" i="2"/>
  <c r="I33" i="2"/>
  <c r="K34" i="2"/>
  <c r="K35" i="2"/>
  <c r="K36" i="2"/>
  <c r="K33" i="2"/>
  <c r="J36" i="2"/>
  <c r="J35" i="2"/>
  <c r="J34" i="2"/>
  <c r="J33" i="2"/>
  <c r="I23" i="2"/>
  <c r="J10" i="2"/>
  <c r="G45" i="2" l="1"/>
  <c r="I42" i="1"/>
  <c r="H42" i="1"/>
  <c r="G42" i="1"/>
  <c r="F42" i="1"/>
  <c r="F45" i="1"/>
  <c r="J45" i="1" s="1"/>
  <c r="F44" i="1"/>
  <c r="G44" i="1"/>
  <c r="H44" i="1"/>
  <c r="I44" i="1"/>
  <c r="J43" i="1"/>
  <c r="J44" i="1"/>
  <c r="J42" i="1"/>
  <c r="I43" i="1"/>
  <c r="H45" i="1"/>
  <c r="H43" i="1"/>
  <c r="G43" i="1"/>
  <c r="I45" i="1"/>
  <c r="G45" i="1"/>
  <c r="F43" i="1"/>
  <c r="H14" i="1"/>
  <c r="H15" i="1"/>
  <c r="H16" i="1"/>
  <c r="H13" i="1"/>
  <c r="J10" i="1"/>
  <c r="I23" i="1"/>
</calcChain>
</file>

<file path=xl/sharedStrings.xml><?xml version="1.0" encoding="utf-8"?>
<sst xmlns="http://schemas.openxmlformats.org/spreadsheetml/2006/main" count="102" uniqueCount="42">
  <si>
    <t>LINEAS</t>
  </si>
  <si>
    <t>Numero autocares</t>
  </si>
  <si>
    <t>Plazas disponibles</t>
  </si>
  <si>
    <t>Km recorridos</t>
  </si>
  <si>
    <t>Consumo combustible</t>
  </si>
  <si>
    <t>Promedio dias trabajados</t>
  </si>
  <si>
    <t>Media de trayectos dia</t>
  </si>
  <si>
    <t>Precio adquisicion</t>
  </si>
  <si>
    <t>Vida util</t>
  </si>
  <si>
    <t>Billete sencillo</t>
  </si>
  <si>
    <t>Bono de 10 viajes</t>
  </si>
  <si>
    <t>Abono transporte</t>
  </si>
  <si>
    <t>Pasajeros de la linea</t>
  </si>
  <si>
    <t>Lineas</t>
  </si>
  <si>
    <t>Director general</t>
  </si>
  <si>
    <t>Encargados Generales</t>
  </si>
  <si>
    <t>Choferes</t>
  </si>
  <si>
    <t>Mecanicos</t>
  </si>
  <si>
    <t>Administrativos</t>
  </si>
  <si>
    <t>Gastos personal</t>
  </si>
  <si>
    <t>Puesto</t>
  </si>
  <si>
    <t>Compras gas-oil</t>
  </si>
  <si>
    <t>Numero puestos</t>
  </si>
  <si>
    <t>Compras respuestos y elementos consumibles</t>
  </si>
  <si>
    <t>Gastos limpieza</t>
  </si>
  <si>
    <t xml:space="preserve">Impuestos </t>
  </si>
  <si>
    <t>Amortizacion</t>
  </si>
  <si>
    <t>Compra material oficina</t>
  </si>
  <si>
    <t>lineal</t>
  </si>
  <si>
    <t>Numero autocares linea</t>
  </si>
  <si>
    <t>40% Admon /Resto repartir</t>
  </si>
  <si>
    <t>Repartir partes iguales</t>
  </si>
  <si>
    <t xml:space="preserve">Ingresos Abono </t>
  </si>
  <si>
    <t>Ingresos Bono 10 viajes</t>
  </si>
  <si>
    <t>Ingresos Billete sencillo</t>
  </si>
  <si>
    <t>Ingresos totales</t>
  </si>
  <si>
    <t>Totales</t>
  </si>
  <si>
    <t>Billetes sencillo</t>
  </si>
  <si>
    <t>Ingreso unitario por viaje</t>
  </si>
  <si>
    <t>El ingreso total que se obtiene en la linea 2015 por viaje</t>
  </si>
  <si>
    <t>Numero de autobuses</t>
  </si>
  <si>
    <t>Amortizacion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</si>
</sst>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Rockwell"/>
      <family val="2"/>
    </font>
    <font>
      <b/>
      <sz val="12"/>
      <color theme="1"/>
      <name val="Rockwell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C2025-C57D-46AE-A559-5FA37E2FC92A}">
  <dimension ref="E3:L53"/>
  <sheetViews>
    <sheetView tabSelected="1" topLeftCell="D1" zoomScaleNormal="100" workbookViewId="0">
      <selection activeCell="F45" sqref="F45"/>
    </sheetView>
  </sheetViews>
  <sheetFormatPr baseColWidth="10" defaultRowHeight="15.75" x14ac:dyDescent="0.25"/>
  <cols>
    <col min="5" max="5" width="43.77734375" style="1" customWidth="1"/>
    <col min="6" max="6" width="29.6640625" style="1" customWidth="1"/>
    <col min="7" max="7" width="26.77734375" style="1" customWidth="1"/>
    <col min="8" max="8" width="23.6640625" style="1" customWidth="1"/>
    <col min="9" max="9" width="26.109375" style="2" customWidth="1"/>
    <col min="10" max="10" width="26.6640625" style="2" customWidth="1"/>
    <col min="11" max="11" width="24.6640625" customWidth="1"/>
    <col min="12" max="12" width="19" customWidth="1"/>
  </cols>
  <sheetData>
    <row r="3" spans="5:11" x14ac:dyDescent="0.25">
      <c r="E3" s="1" t="s">
        <v>0</v>
      </c>
    </row>
    <row r="5" spans="5:11" x14ac:dyDescent="0.25">
      <c r="E5" s="8" t="s">
        <v>13</v>
      </c>
      <c r="F5" s="8" t="s">
        <v>1</v>
      </c>
      <c r="G5" s="8" t="s">
        <v>2</v>
      </c>
      <c r="H5" s="8" t="s">
        <v>6</v>
      </c>
      <c r="I5" s="7" t="s">
        <v>3</v>
      </c>
      <c r="J5" s="7" t="s">
        <v>4</v>
      </c>
      <c r="K5" s="8" t="s">
        <v>5</v>
      </c>
    </row>
    <row r="6" spans="5:11" x14ac:dyDescent="0.25">
      <c r="E6" s="3">
        <v>2015</v>
      </c>
      <c r="F6" s="3">
        <v>6</v>
      </c>
      <c r="G6" s="3">
        <v>50</v>
      </c>
      <c r="H6" s="3">
        <v>17</v>
      </c>
      <c r="I6" s="4">
        <v>127500</v>
      </c>
      <c r="J6" s="4">
        <v>7650</v>
      </c>
      <c r="K6" s="3">
        <v>25</v>
      </c>
    </row>
    <row r="7" spans="5:11" x14ac:dyDescent="0.25">
      <c r="E7" s="3">
        <v>2025</v>
      </c>
      <c r="F7" s="3">
        <v>9</v>
      </c>
      <c r="G7" s="3">
        <v>50</v>
      </c>
      <c r="H7" s="3">
        <v>58</v>
      </c>
      <c r="I7" s="4">
        <v>522000</v>
      </c>
      <c r="J7" s="4">
        <v>31320</v>
      </c>
      <c r="K7" s="3">
        <v>25</v>
      </c>
    </row>
    <row r="8" spans="5:11" x14ac:dyDescent="0.25">
      <c r="E8" s="3">
        <v>2035</v>
      </c>
      <c r="F8" s="3">
        <v>15</v>
      </c>
      <c r="G8" s="3">
        <v>50</v>
      </c>
      <c r="H8" s="3">
        <v>52</v>
      </c>
      <c r="I8" s="4">
        <v>487500</v>
      </c>
      <c r="J8" s="4">
        <v>29250</v>
      </c>
      <c r="K8" s="3">
        <v>25</v>
      </c>
    </row>
    <row r="9" spans="5:11" x14ac:dyDescent="0.25">
      <c r="E9" s="3">
        <v>2045</v>
      </c>
      <c r="F9" s="3">
        <v>18</v>
      </c>
      <c r="G9" s="3">
        <v>50</v>
      </c>
      <c r="H9" s="3">
        <v>43</v>
      </c>
      <c r="I9" s="4">
        <v>967500</v>
      </c>
      <c r="J9" s="4">
        <v>58050</v>
      </c>
      <c r="K9" s="3">
        <v>25</v>
      </c>
    </row>
    <row r="10" spans="5:11" x14ac:dyDescent="0.25">
      <c r="J10" s="2">
        <f>SUM(J6:J9)</f>
        <v>126270</v>
      </c>
    </row>
    <row r="12" spans="5:11" x14ac:dyDescent="0.25">
      <c r="E12" s="8" t="s">
        <v>13</v>
      </c>
      <c r="F12" s="8" t="s">
        <v>7</v>
      </c>
      <c r="G12" s="8" t="s">
        <v>40</v>
      </c>
      <c r="H12" s="8" t="s">
        <v>8</v>
      </c>
      <c r="I12" s="8" t="s">
        <v>26</v>
      </c>
      <c r="J12" s="8" t="s">
        <v>41</v>
      </c>
    </row>
    <row r="13" spans="5:11" x14ac:dyDescent="0.25">
      <c r="E13" s="3">
        <v>2015</v>
      </c>
      <c r="F13" s="4">
        <v>250000</v>
      </c>
      <c r="G13" s="3">
        <v>6</v>
      </c>
      <c r="H13" s="3">
        <v>10</v>
      </c>
      <c r="I13" s="4">
        <f>(F13*G13)/H13</f>
        <v>150000</v>
      </c>
      <c r="J13" s="4">
        <f>I13/12</f>
        <v>12500</v>
      </c>
    </row>
    <row r="14" spans="5:11" x14ac:dyDescent="0.25">
      <c r="E14" s="3">
        <v>2025</v>
      </c>
      <c r="F14" s="4">
        <v>250000</v>
      </c>
      <c r="G14" s="3">
        <v>9</v>
      </c>
      <c r="H14" s="3">
        <v>10</v>
      </c>
      <c r="I14" s="4">
        <f t="shared" ref="I14:I16" si="0">(F14*G14)/H14</f>
        <v>225000</v>
      </c>
      <c r="J14" s="4">
        <f t="shared" ref="J14:J16" si="1">I14/12</f>
        <v>18750</v>
      </c>
    </row>
    <row r="15" spans="5:11" x14ac:dyDescent="0.25">
      <c r="E15" s="3">
        <v>2035</v>
      </c>
      <c r="F15" s="4">
        <v>250000</v>
      </c>
      <c r="G15" s="3">
        <v>15</v>
      </c>
      <c r="H15" s="3">
        <v>10</v>
      </c>
      <c r="I15" s="4">
        <f t="shared" si="0"/>
        <v>375000</v>
      </c>
      <c r="J15" s="4">
        <f t="shared" si="1"/>
        <v>31250</v>
      </c>
    </row>
    <row r="16" spans="5:11" x14ac:dyDescent="0.25">
      <c r="E16" s="3">
        <v>2045</v>
      </c>
      <c r="F16" s="4">
        <v>250000</v>
      </c>
      <c r="G16" s="3">
        <v>18</v>
      </c>
      <c r="H16" s="3">
        <v>10</v>
      </c>
      <c r="I16" s="4">
        <f t="shared" si="0"/>
        <v>450000</v>
      </c>
      <c r="J16" s="4">
        <f t="shared" si="1"/>
        <v>37500</v>
      </c>
    </row>
    <row r="17" spans="5:11" x14ac:dyDescent="0.25">
      <c r="I17" s="4">
        <f>SUM(I13:I16)</f>
        <v>1200000</v>
      </c>
      <c r="J17" s="4">
        <f>SUM(J13:J16)</f>
        <v>100000</v>
      </c>
    </row>
    <row r="18" spans="5:11" x14ac:dyDescent="0.25">
      <c r="E18" s="8" t="s">
        <v>13</v>
      </c>
      <c r="F18" s="8" t="s">
        <v>9</v>
      </c>
      <c r="G18" s="8" t="s">
        <v>10</v>
      </c>
      <c r="H18" s="8" t="s">
        <v>11</v>
      </c>
      <c r="I18" s="27" t="s">
        <v>12</v>
      </c>
    </row>
    <row r="19" spans="5:11" x14ac:dyDescent="0.25">
      <c r="E19" s="3">
        <v>2015</v>
      </c>
      <c r="F19" s="5">
        <v>5.0999999999999996</v>
      </c>
      <c r="G19" s="5">
        <v>37.4</v>
      </c>
      <c r="H19" s="5">
        <v>110</v>
      </c>
      <c r="I19" s="4">
        <v>63750</v>
      </c>
    </row>
    <row r="20" spans="5:11" x14ac:dyDescent="0.25">
      <c r="E20" s="3">
        <v>2025</v>
      </c>
      <c r="F20" s="5">
        <v>4.2</v>
      </c>
      <c r="G20" s="5">
        <v>29.7</v>
      </c>
      <c r="H20" s="5">
        <v>82</v>
      </c>
      <c r="I20" s="4">
        <v>489375</v>
      </c>
    </row>
    <row r="21" spans="5:11" x14ac:dyDescent="0.25">
      <c r="E21" s="3">
        <v>2035</v>
      </c>
      <c r="F21" s="5">
        <v>3.6</v>
      </c>
      <c r="G21" s="5">
        <v>23</v>
      </c>
      <c r="H21" s="5">
        <v>72</v>
      </c>
      <c r="I21" s="4">
        <v>828750</v>
      </c>
    </row>
    <row r="22" spans="5:11" x14ac:dyDescent="0.25">
      <c r="E22" s="3">
        <v>2045</v>
      </c>
      <c r="F22" s="5">
        <v>5.7</v>
      </c>
      <c r="G22" s="5">
        <v>39</v>
      </c>
      <c r="H22" s="5">
        <v>120</v>
      </c>
      <c r="I22" s="4">
        <v>628875</v>
      </c>
    </row>
    <row r="23" spans="5:11" x14ac:dyDescent="0.25">
      <c r="E23" s="3"/>
      <c r="F23" s="6">
        <v>0.2</v>
      </c>
      <c r="G23" s="6">
        <v>0.4</v>
      </c>
      <c r="H23" s="6">
        <v>0.4</v>
      </c>
      <c r="I23" s="7">
        <f>SUM(I19:I22)</f>
        <v>2010750</v>
      </c>
    </row>
    <row r="25" spans="5:11" ht="16.5" thickBot="1" x14ac:dyDescent="0.3"/>
    <row r="26" spans="5:11" ht="16.5" thickBot="1" x14ac:dyDescent="0.3">
      <c r="E26" s="11" t="s">
        <v>20</v>
      </c>
      <c r="F26" s="12" t="s">
        <v>14</v>
      </c>
      <c r="G26" s="12" t="s">
        <v>15</v>
      </c>
      <c r="H26" s="12" t="s">
        <v>16</v>
      </c>
      <c r="I26" s="13" t="s">
        <v>17</v>
      </c>
      <c r="J26" s="14" t="s">
        <v>18</v>
      </c>
    </row>
    <row r="27" spans="5:11" ht="16.5" thickBot="1" x14ac:dyDescent="0.3">
      <c r="E27" s="11" t="s">
        <v>22</v>
      </c>
      <c r="F27" s="12">
        <v>1</v>
      </c>
      <c r="G27" s="12">
        <v>4</v>
      </c>
      <c r="H27" s="12">
        <v>48</v>
      </c>
      <c r="I27" s="13">
        <v>4</v>
      </c>
      <c r="J27" s="7">
        <v>2</v>
      </c>
    </row>
    <row r="28" spans="5:11" x14ac:dyDescent="0.25">
      <c r="E28" s="9" t="s">
        <v>19</v>
      </c>
      <c r="F28" s="15">
        <v>62500</v>
      </c>
      <c r="G28" s="15">
        <v>43750</v>
      </c>
      <c r="H28" s="15">
        <v>35000</v>
      </c>
      <c r="I28" s="15">
        <v>31250</v>
      </c>
      <c r="J28" s="17">
        <v>37500</v>
      </c>
    </row>
    <row r="29" spans="5:11" s="1" customFormat="1" x14ac:dyDescent="0.25">
      <c r="F29" s="1" t="s">
        <v>30</v>
      </c>
      <c r="G29" s="1" t="s">
        <v>31</v>
      </c>
      <c r="H29" s="1" t="s">
        <v>31</v>
      </c>
      <c r="I29" s="1" t="s">
        <v>31</v>
      </c>
      <c r="J29" s="1" t="s">
        <v>31</v>
      </c>
    </row>
    <row r="31" spans="5:11" ht="16.5" thickBot="1" x14ac:dyDescent="0.3">
      <c r="I31" s="2" t="s">
        <v>38</v>
      </c>
    </row>
    <row r="32" spans="5:11" ht="16.5" thickBot="1" x14ac:dyDescent="0.3">
      <c r="E32" s="16" t="s">
        <v>21</v>
      </c>
      <c r="F32" s="10">
        <v>1473150</v>
      </c>
      <c r="G32" s="1" t="s">
        <v>3</v>
      </c>
      <c r="H32" s="9" t="s">
        <v>13</v>
      </c>
      <c r="I32" s="18" t="s">
        <v>37</v>
      </c>
      <c r="J32" s="18" t="s">
        <v>10</v>
      </c>
      <c r="K32" s="19" t="s">
        <v>11</v>
      </c>
    </row>
    <row r="33" spans="5:12" ht="16.5" thickBot="1" x14ac:dyDescent="0.3">
      <c r="E33" s="16" t="s">
        <v>23</v>
      </c>
      <c r="F33" s="10">
        <v>125000</v>
      </c>
      <c r="G33" s="1" t="s">
        <v>3</v>
      </c>
      <c r="H33" s="20">
        <v>2015</v>
      </c>
      <c r="I33" s="4">
        <f>F19</f>
        <v>5.0999999999999996</v>
      </c>
      <c r="J33" s="5">
        <f>G19/10</f>
        <v>3.7399999999999998</v>
      </c>
      <c r="K33" s="21">
        <f>H19/50</f>
        <v>2.2000000000000002</v>
      </c>
    </row>
    <row r="34" spans="5:12" ht="16.5" thickBot="1" x14ac:dyDescent="0.3">
      <c r="E34" s="16" t="s">
        <v>24</v>
      </c>
      <c r="F34" s="10">
        <v>65000</v>
      </c>
      <c r="G34" s="1" t="s">
        <v>29</v>
      </c>
      <c r="H34" s="20">
        <v>2025</v>
      </c>
      <c r="I34" s="4">
        <f t="shared" ref="I34:I36" si="2">F20</f>
        <v>4.2</v>
      </c>
      <c r="J34" s="5">
        <f>G20/10</f>
        <v>2.9699999999999998</v>
      </c>
      <c r="K34" s="21">
        <f>H20/50</f>
        <v>1.64</v>
      </c>
    </row>
    <row r="35" spans="5:12" ht="16.5" thickBot="1" x14ac:dyDescent="0.3">
      <c r="E35" s="16" t="s">
        <v>25</v>
      </c>
      <c r="F35" s="10">
        <v>100000</v>
      </c>
      <c r="G35" s="1" t="s">
        <v>29</v>
      </c>
      <c r="H35" s="20">
        <v>2035</v>
      </c>
      <c r="I35" s="4">
        <f t="shared" si="2"/>
        <v>3.6</v>
      </c>
      <c r="J35" s="5">
        <f>G21/10</f>
        <v>2.2999999999999998</v>
      </c>
      <c r="K35" s="21">
        <f>H21/50</f>
        <v>1.44</v>
      </c>
    </row>
    <row r="36" spans="5:12" ht="16.5" thickBot="1" x14ac:dyDescent="0.3">
      <c r="E36" s="16" t="s">
        <v>26</v>
      </c>
      <c r="F36" s="10" t="s">
        <v>28</v>
      </c>
      <c r="H36" s="22">
        <v>2045</v>
      </c>
      <c r="I36" s="25">
        <f t="shared" si="2"/>
        <v>5.7</v>
      </c>
      <c r="J36" s="23">
        <f>G22/10</f>
        <v>3.9</v>
      </c>
      <c r="K36" s="24">
        <f>H22/50</f>
        <v>2.4</v>
      </c>
    </row>
    <row r="37" spans="5:12" ht="16.5" thickBot="1" x14ac:dyDescent="0.3">
      <c r="E37" s="16" t="s">
        <v>27</v>
      </c>
      <c r="F37" s="10">
        <v>50000</v>
      </c>
    </row>
    <row r="39" spans="5:12" x14ac:dyDescent="0.25">
      <c r="K39" s="4">
        <f>I19*H23</f>
        <v>25500</v>
      </c>
    </row>
    <row r="40" spans="5:12" x14ac:dyDescent="0.25">
      <c r="I40" s="1"/>
      <c r="J40" s="1"/>
      <c r="K40" s="4">
        <f>K39*K33</f>
        <v>56100.000000000007</v>
      </c>
      <c r="L40" t="s">
        <v>39</v>
      </c>
    </row>
    <row r="41" spans="5:12" x14ac:dyDescent="0.25">
      <c r="E41" s="8" t="s">
        <v>13</v>
      </c>
      <c r="F41" s="8">
        <v>2015</v>
      </c>
      <c r="G41" s="8">
        <v>2025</v>
      </c>
      <c r="H41" s="8">
        <v>2035</v>
      </c>
      <c r="I41" s="8">
        <v>2045</v>
      </c>
      <c r="J41" s="7" t="s">
        <v>36</v>
      </c>
      <c r="K41" s="4">
        <f>K40*50</f>
        <v>2805000.0000000005</v>
      </c>
    </row>
    <row r="42" spans="5:12" x14ac:dyDescent="0.25">
      <c r="E42" s="8" t="s">
        <v>32</v>
      </c>
      <c r="F42" s="5">
        <f>((I19*0.4)/50)*H19</f>
        <v>56100</v>
      </c>
      <c r="G42" s="5">
        <f>(($I$20*H23)/50)*H20</f>
        <v>321030</v>
      </c>
      <c r="H42" s="5">
        <f>((I21*H23)/50)*H21</f>
        <v>477360</v>
      </c>
      <c r="I42" s="5">
        <f>((I22*H23)/50)*H22</f>
        <v>603720</v>
      </c>
      <c r="J42" s="4">
        <f>SUM(F42:I42)</f>
        <v>1458210</v>
      </c>
      <c r="K42" s="1"/>
    </row>
    <row r="43" spans="5:12" x14ac:dyDescent="0.25">
      <c r="E43" s="8" t="s">
        <v>33</v>
      </c>
      <c r="F43" s="5">
        <f>((I19*G23)/10)*G19</f>
        <v>95370</v>
      </c>
      <c r="G43" s="5">
        <f>((I20*G23)/10)*G20</f>
        <v>581377.5</v>
      </c>
      <c r="H43" s="5">
        <f>((I21*G23)/10)*G21</f>
        <v>762450</v>
      </c>
      <c r="I43" s="5">
        <f>((I22*G23)/10)*G22</f>
        <v>981045</v>
      </c>
      <c r="J43" s="4">
        <f t="shared" ref="J43:J44" si="3">SUM(F43:I43)</f>
        <v>2420242.5</v>
      </c>
      <c r="K43" s="1"/>
    </row>
    <row r="44" spans="5:12" x14ac:dyDescent="0.25">
      <c r="E44" s="8" t="s">
        <v>34</v>
      </c>
      <c r="F44" s="5">
        <f>(I19*F23)*F19</f>
        <v>65024.999999999993</v>
      </c>
      <c r="G44" s="5">
        <f>(I20*F23)*F20</f>
        <v>411075</v>
      </c>
      <c r="H44" s="5">
        <f>(I21*F23)*F21</f>
        <v>596700</v>
      </c>
      <c r="I44" s="5">
        <f>(I22*F23)*F22</f>
        <v>716917.5</v>
      </c>
      <c r="J44" s="4">
        <f t="shared" si="3"/>
        <v>1789717.5</v>
      </c>
      <c r="K44" s="1"/>
    </row>
    <row r="45" spans="5:12" x14ac:dyDescent="0.25">
      <c r="E45" s="8" t="s">
        <v>35</v>
      </c>
      <c r="F45" s="26">
        <f>SUM(F42:F44)</f>
        <v>216495</v>
      </c>
      <c r="G45" s="26">
        <f>SUM(G42:G44)</f>
        <v>1313482.5</v>
      </c>
      <c r="H45" s="26">
        <f>SUM(H42:H44)</f>
        <v>1836510</v>
      </c>
      <c r="I45" s="26">
        <f t="shared" ref="I45" si="4">SUM(I42:I44)</f>
        <v>2301682.5</v>
      </c>
      <c r="J45" s="26">
        <f>SUM(F45:I45)</f>
        <v>5668170</v>
      </c>
      <c r="K45" s="1"/>
    </row>
    <row r="46" spans="5:12" x14ac:dyDescent="0.25">
      <c r="I46" s="1"/>
      <c r="J46" s="1"/>
      <c r="K46" s="1"/>
    </row>
    <row r="47" spans="5:12" x14ac:dyDescent="0.25">
      <c r="I47" s="1"/>
      <c r="J47" s="1"/>
      <c r="K47" s="1"/>
    </row>
    <row r="48" spans="5:12" x14ac:dyDescent="0.25">
      <c r="I48" s="1"/>
      <c r="J48" s="1"/>
      <c r="K48" s="1"/>
    </row>
    <row r="49" spans="9:11" x14ac:dyDescent="0.25">
      <c r="I49" s="1"/>
      <c r="J49" s="1"/>
      <c r="K49" s="1"/>
    </row>
    <row r="50" spans="9:11" x14ac:dyDescent="0.25">
      <c r="I50" s="1"/>
      <c r="J50" s="1"/>
      <c r="K50" s="1"/>
    </row>
    <row r="51" spans="9:11" x14ac:dyDescent="0.25">
      <c r="I51" s="1"/>
      <c r="J51" s="1"/>
      <c r="K51" s="1"/>
    </row>
    <row r="52" spans="9:11" x14ac:dyDescent="0.25">
      <c r="I52" s="1"/>
      <c r="J52" s="1"/>
      <c r="K52" s="1"/>
    </row>
    <row r="53" spans="9:11" x14ac:dyDescent="0.25">
      <c r="I53" s="1"/>
      <c r="J53" s="1"/>
      <c r="K53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83556-7EBF-4D9D-810D-6F17A4E971A9}">
  <dimension ref="E3:K45"/>
  <sheetViews>
    <sheetView topLeftCell="C10" zoomScale="70" zoomScaleNormal="70" workbookViewId="0">
      <selection activeCell="E41" sqref="E41:J45"/>
    </sheetView>
  </sheetViews>
  <sheetFormatPr baseColWidth="10" defaultRowHeight="15.75" x14ac:dyDescent="0.25"/>
  <cols>
    <col min="5" max="5" width="43.77734375" style="1" customWidth="1"/>
    <col min="6" max="6" width="29.6640625" style="1" customWidth="1"/>
    <col min="7" max="7" width="26.77734375" style="1" customWidth="1"/>
    <col min="8" max="8" width="23.6640625" style="1" customWidth="1"/>
    <col min="9" max="9" width="26.109375" style="2" customWidth="1"/>
    <col min="10" max="10" width="26.6640625" style="2" customWidth="1"/>
    <col min="11" max="11" width="24.6640625" customWidth="1"/>
    <col min="12" max="12" width="19" customWidth="1"/>
  </cols>
  <sheetData>
    <row r="3" spans="5:11" ht="15" x14ac:dyDescent="0.25">
      <c r="E3" s="1" t="s">
        <v>0</v>
      </c>
    </row>
    <row r="5" spans="5:11" ht="15.6" x14ac:dyDescent="0.3">
      <c r="E5" s="8" t="s">
        <v>13</v>
      </c>
      <c r="F5" s="8" t="s">
        <v>1</v>
      </c>
      <c r="G5" s="8" t="s">
        <v>2</v>
      </c>
      <c r="H5" s="8" t="s">
        <v>6</v>
      </c>
      <c r="I5" s="7" t="s">
        <v>3</v>
      </c>
      <c r="J5" s="7" t="s">
        <v>4</v>
      </c>
      <c r="K5" s="8" t="s">
        <v>5</v>
      </c>
    </row>
    <row r="6" spans="5:11" ht="15" x14ac:dyDescent="0.25">
      <c r="E6" s="3">
        <v>2015</v>
      </c>
      <c r="F6" s="3">
        <v>6</v>
      </c>
      <c r="G6" s="3">
        <v>50</v>
      </c>
      <c r="H6" s="3">
        <v>17</v>
      </c>
      <c r="I6" s="4">
        <v>127500</v>
      </c>
      <c r="J6" s="4">
        <v>7650</v>
      </c>
      <c r="K6" s="3">
        <v>25</v>
      </c>
    </row>
    <row r="7" spans="5:11" ht="15" x14ac:dyDescent="0.25">
      <c r="E7" s="3">
        <v>2025</v>
      </c>
      <c r="F7" s="3">
        <v>9</v>
      </c>
      <c r="G7" s="3">
        <v>50</v>
      </c>
      <c r="H7" s="3">
        <v>58</v>
      </c>
      <c r="I7" s="4">
        <v>522000</v>
      </c>
      <c r="J7" s="4">
        <v>31320</v>
      </c>
      <c r="K7" s="3">
        <v>25</v>
      </c>
    </row>
    <row r="8" spans="5:11" ht="15" x14ac:dyDescent="0.25">
      <c r="E8" s="3">
        <v>2035</v>
      </c>
      <c r="F8" s="3">
        <v>15</v>
      </c>
      <c r="G8" s="3">
        <v>50</v>
      </c>
      <c r="H8" s="3">
        <v>52</v>
      </c>
      <c r="I8" s="4">
        <v>487500</v>
      </c>
      <c r="J8" s="4">
        <v>29250</v>
      </c>
      <c r="K8" s="3">
        <v>25</v>
      </c>
    </row>
    <row r="9" spans="5:11" ht="15" x14ac:dyDescent="0.25">
      <c r="E9" s="3">
        <v>2045</v>
      </c>
      <c r="F9" s="3">
        <v>18</v>
      </c>
      <c r="G9" s="3">
        <v>50</v>
      </c>
      <c r="H9" s="3">
        <v>43</v>
      </c>
      <c r="I9" s="4">
        <v>967500</v>
      </c>
      <c r="J9" s="4">
        <v>58050</v>
      </c>
      <c r="K9" s="3">
        <v>25</v>
      </c>
    </row>
    <row r="10" spans="5:11" ht="15" x14ac:dyDescent="0.25">
      <c r="J10" s="2">
        <f>SUM(J6:J9)</f>
        <v>126270</v>
      </c>
    </row>
    <row r="12" spans="5:11" ht="15.6" x14ac:dyDescent="0.3">
      <c r="E12" s="8" t="s">
        <v>13</v>
      </c>
      <c r="F12" s="8" t="s">
        <v>7</v>
      </c>
      <c r="G12" s="8" t="s">
        <v>8</v>
      </c>
      <c r="H12" s="8" t="s">
        <v>26</v>
      </c>
    </row>
    <row r="13" spans="5:11" ht="15" x14ac:dyDescent="0.25">
      <c r="E13" s="3">
        <v>2015</v>
      </c>
      <c r="F13" s="4">
        <v>250000</v>
      </c>
      <c r="G13" s="3">
        <v>10</v>
      </c>
      <c r="H13" s="4">
        <f>F13/G13</f>
        <v>25000</v>
      </c>
    </row>
    <row r="14" spans="5:11" ht="15" x14ac:dyDescent="0.25">
      <c r="E14" s="3">
        <v>2025</v>
      </c>
      <c r="F14" s="4">
        <v>250000</v>
      </c>
      <c r="G14" s="3">
        <v>10</v>
      </c>
      <c r="H14" s="4">
        <f t="shared" ref="H14:H16" si="0">F14/G14</f>
        <v>25000</v>
      </c>
    </row>
    <row r="15" spans="5:11" ht="15" x14ac:dyDescent="0.25">
      <c r="E15" s="3">
        <v>2035</v>
      </c>
      <c r="F15" s="4">
        <v>250000</v>
      </c>
      <c r="G15" s="3">
        <v>10</v>
      </c>
      <c r="H15" s="4">
        <f t="shared" si="0"/>
        <v>25000</v>
      </c>
    </row>
    <row r="16" spans="5:11" ht="15" x14ac:dyDescent="0.25">
      <c r="E16" s="3">
        <v>2045</v>
      </c>
      <c r="F16" s="4">
        <v>250000</v>
      </c>
      <c r="G16" s="3">
        <v>10</v>
      </c>
      <c r="H16" s="4">
        <f t="shared" si="0"/>
        <v>25000</v>
      </c>
    </row>
    <row r="18" spans="5:10" ht="15.6" x14ac:dyDescent="0.3">
      <c r="E18" s="8" t="s">
        <v>13</v>
      </c>
      <c r="F18" s="8" t="s">
        <v>9</v>
      </c>
      <c r="G18" s="8" t="s">
        <v>10</v>
      </c>
      <c r="H18" s="8" t="s">
        <v>11</v>
      </c>
      <c r="I18" s="7" t="s">
        <v>12</v>
      </c>
    </row>
    <row r="19" spans="5:10" ht="15" x14ac:dyDescent="0.25">
      <c r="E19" s="3">
        <v>2015</v>
      </c>
      <c r="F19" s="5">
        <v>5.0999999999999996</v>
      </c>
      <c r="G19" s="5">
        <v>37.4</v>
      </c>
      <c r="H19" s="5">
        <v>110</v>
      </c>
      <c r="I19" s="4">
        <v>63750</v>
      </c>
    </row>
    <row r="20" spans="5:10" ht="15" x14ac:dyDescent="0.25">
      <c r="E20" s="3">
        <v>2025</v>
      </c>
      <c r="F20" s="5">
        <v>4.2</v>
      </c>
      <c r="G20" s="5">
        <v>29.7</v>
      </c>
      <c r="H20" s="5">
        <v>82</v>
      </c>
      <c r="I20" s="4">
        <v>489375</v>
      </c>
    </row>
    <row r="21" spans="5:10" ht="15" x14ac:dyDescent="0.25">
      <c r="E21" s="3">
        <v>2035</v>
      </c>
      <c r="F21" s="5">
        <v>3.6</v>
      </c>
      <c r="G21" s="5">
        <v>23</v>
      </c>
      <c r="H21" s="5">
        <v>72</v>
      </c>
      <c r="I21" s="4">
        <v>828750</v>
      </c>
    </row>
    <row r="22" spans="5:10" ht="15" x14ac:dyDescent="0.25">
      <c r="E22" s="3">
        <v>2045</v>
      </c>
      <c r="F22" s="5">
        <v>5.7</v>
      </c>
      <c r="G22" s="5">
        <v>39</v>
      </c>
      <c r="H22" s="5">
        <v>120</v>
      </c>
      <c r="I22" s="4">
        <v>628875</v>
      </c>
    </row>
    <row r="23" spans="5:10" ht="15.6" x14ac:dyDescent="0.3">
      <c r="E23" s="3"/>
      <c r="F23" s="6">
        <v>0.2</v>
      </c>
      <c r="G23" s="6">
        <v>0.4</v>
      </c>
      <c r="H23" s="6">
        <v>0.4</v>
      </c>
      <c r="I23" s="7">
        <f>SUM(I19:I22)</f>
        <v>2010750</v>
      </c>
    </row>
    <row r="25" spans="5:10" ht="15.6" thickBot="1" x14ac:dyDescent="0.3"/>
    <row r="26" spans="5:10" ht="16.149999999999999" thickBot="1" x14ac:dyDescent="0.35">
      <c r="E26" s="11" t="s">
        <v>20</v>
      </c>
      <c r="F26" s="12" t="s">
        <v>14</v>
      </c>
      <c r="G26" s="12" t="s">
        <v>15</v>
      </c>
      <c r="H26" s="12" t="s">
        <v>16</v>
      </c>
      <c r="I26" s="13" t="s">
        <v>17</v>
      </c>
      <c r="J26" s="14" t="s">
        <v>18</v>
      </c>
    </row>
    <row r="27" spans="5:10" ht="16.149999999999999" thickBot="1" x14ac:dyDescent="0.35">
      <c r="E27" s="11" t="s">
        <v>22</v>
      </c>
      <c r="F27" s="12">
        <v>1</v>
      </c>
      <c r="G27" s="12">
        <v>4</v>
      </c>
      <c r="H27" s="12">
        <v>48</v>
      </c>
      <c r="I27" s="13">
        <v>4</v>
      </c>
      <c r="J27" s="7">
        <v>2</v>
      </c>
    </row>
    <row r="28" spans="5:10" ht="15.6" x14ac:dyDescent="0.3">
      <c r="E28" s="9" t="s">
        <v>19</v>
      </c>
      <c r="F28" s="15">
        <v>62500</v>
      </c>
      <c r="G28" s="15">
        <v>43750</v>
      </c>
      <c r="H28" s="15">
        <v>35000</v>
      </c>
      <c r="I28" s="15">
        <v>31250</v>
      </c>
      <c r="J28" s="17">
        <v>37500</v>
      </c>
    </row>
    <row r="29" spans="5:10" s="1" customFormat="1" ht="15" x14ac:dyDescent="0.25">
      <c r="F29" s="1" t="s">
        <v>30</v>
      </c>
      <c r="G29" s="1" t="s">
        <v>31</v>
      </c>
      <c r="H29" s="1" t="s">
        <v>31</v>
      </c>
      <c r="I29" s="1" t="s">
        <v>31</v>
      </c>
      <c r="J29" s="1" t="s">
        <v>31</v>
      </c>
    </row>
    <row r="31" spans="5:10" ht="15.6" thickBot="1" x14ac:dyDescent="0.3"/>
    <row r="32" spans="5:10" ht="16.149999999999999" thickBot="1" x14ac:dyDescent="0.35">
      <c r="E32" s="16" t="s">
        <v>21</v>
      </c>
      <c r="F32" s="10">
        <v>1473150</v>
      </c>
      <c r="G32" s="1" t="s">
        <v>3</v>
      </c>
    </row>
    <row r="33" spans="5:10" ht="16.149999999999999" thickBot="1" x14ac:dyDescent="0.35">
      <c r="E33" s="16" t="s">
        <v>23</v>
      </c>
      <c r="F33" s="10">
        <v>125000</v>
      </c>
      <c r="G33" s="1" t="s">
        <v>3</v>
      </c>
    </row>
    <row r="34" spans="5:10" ht="16.149999999999999" thickBot="1" x14ac:dyDescent="0.35">
      <c r="E34" s="16" t="s">
        <v>24</v>
      </c>
      <c r="F34" s="10">
        <v>65000</v>
      </c>
      <c r="G34" s="1" t="s">
        <v>29</v>
      </c>
    </row>
    <row r="35" spans="5:10" ht="16.149999999999999" thickBot="1" x14ac:dyDescent="0.35">
      <c r="E35" s="16" t="s">
        <v>25</v>
      </c>
      <c r="F35" s="10">
        <v>100000</v>
      </c>
      <c r="G35" s="1" t="s">
        <v>29</v>
      </c>
    </row>
    <row r="36" spans="5:10" ht="16.149999999999999" thickBot="1" x14ac:dyDescent="0.35">
      <c r="E36" s="16" t="s">
        <v>26</v>
      </c>
      <c r="F36" s="10" t="s">
        <v>28</v>
      </c>
    </row>
    <row r="37" spans="5:10" ht="16.149999999999999" thickBot="1" x14ac:dyDescent="0.35">
      <c r="E37" s="16" t="s">
        <v>27</v>
      </c>
      <c r="F37" s="10">
        <v>50000</v>
      </c>
    </row>
    <row r="41" spans="5:10" ht="15.6" x14ac:dyDescent="0.3">
      <c r="E41" s="8" t="s">
        <v>13</v>
      </c>
      <c r="F41" s="8">
        <v>2015</v>
      </c>
      <c r="G41" s="8">
        <v>2025</v>
      </c>
      <c r="H41" s="8">
        <v>2035</v>
      </c>
      <c r="I41" s="8">
        <v>2045</v>
      </c>
      <c r="J41" s="7" t="s">
        <v>36</v>
      </c>
    </row>
    <row r="42" spans="5:10" ht="15.6" x14ac:dyDescent="0.3">
      <c r="E42" s="8" t="s">
        <v>32</v>
      </c>
      <c r="F42" s="5">
        <f>(I19*0.4)*H19</f>
        <v>2805000</v>
      </c>
      <c r="G42" s="5">
        <f>(I20*0.4)*H20</f>
        <v>16051500</v>
      </c>
      <c r="H42" s="5">
        <f>(I21*0.4)*H21</f>
        <v>23868000</v>
      </c>
      <c r="I42" s="5">
        <f>(I22*0.4)*H22</f>
        <v>30186000</v>
      </c>
      <c r="J42" s="4">
        <f>SUM(F42:I42)</f>
        <v>72910500</v>
      </c>
    </row>
    <row r="43" spans="5:10" ht="15.6" x14ac:dyDescent="0.3">
      <c r="E43" s="8" t="s">
        <v>33</v>
      </c>
      <c r="F43" s="5">
        <f>(I19*0.4)*37.4</f>
        <v>953700</v>
      </c>
      <c r="G43" s="5">
        <f>(I20*0.4)*G20</f>
        <v>5813775</v>
      </c>
      <c r="H43" s="5">
        <f>(I21*0.4)*G21</f>
        <v>7624500</v>
      </c>
      <c r="I43" s="5">
        <f>(I22*0.4)*G22</f>
        <v>9810450</v>
      </c>
      <c r="J43" s="4">
        <f t="shared" ref="J43:J44" si="1">SUM(F43:I43)</f>
        <v>24202425</v>
      </c>
    </row>
    <row r="44" spans="5:10" ht="15.6" x14ac:dyDescent="0.3">
      <c r="E44" s="8" t="s">
        <v>34</v>
      </c>
      <c r="F44" s="5">
        <f>(I19*0.2)*F19</f>
        <v>65024.999999999993</v>
      </c>
      <c r="G44" s="5">
        <f>(I20*0.2)*F20</f>
        <v>411075</v>
      </c>
      <c r="H44" s="5">
        <f>(I21*0.2)*F21</f>
        <v>596700</v>
      </c>
      <c r="I44" s="5">
        <f>(I22*0.2)*F22</f>
        <v>716917.5</v>
      </c>
      <c r="J44" s="4">
        <f t="shared" si="1"/>
        <v>1789717.5</v>
      </c>
    </row>
    <row r="45" spans="5:10" ht="15.6" x14ac:dyDescent="0.3">
      <c r="E45" s="8" t="s">
        <v>35</v>
      </c>
      <c r="F45" s="5">
        <f>SUM(F42:F44)</f>
        <v>3823725</v>
      </c>
      <c r="G45" s="5">
        <f>SUM(G42:G44)</f>
        <v>22276350</v>
      </c>
      <c r="H45" s="5">
        <f>SUM(H42:H44)</f>
        <v>32089200</v>
      </c>
      <c r="I45" s="5">
        <f t="shared" ref="I45" si="2">SUM(I42:I44)</f>
        <v>40713367.5</v>
      </c>
      <c r="J45" s="5">
        <f>SUM(F45:I45)</f>
        <v>98902642.5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 (2)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Jota</dc:creator>
  <cp:lastModifiedBy>Juan</cp:lastModifiedBy>
  <dcterms:created xsi:type="dcterms:W3CDTF">2023-03-25T01:02:45Z</dcterms:created>
  <dcterms:modified xsi:type="dcterms:W3CDTF">2023-03-25T22:22:30Z</dcterms:modified>
</cp:coreProperties>
</file>